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ljud13-my.sharepoint.com/personal/tonya_harbuck_fljud13_org/Documents/JAWS/Orders/Circuit Civil/DCM/"/>
    </mc:Choice>
  </mc:AlternateContent>
  <xr:revisionPtr revIDLastSave="1" documentId="8_{3442CE31-1AFF-440D-A155-D5A0400AE771}" xr6:coauthVersionLast="47" xr6:coauthVersionMax="47" xr10:uidLastSave="{2B61ABDD-3DB9-4418-9630-623B97B55E46}"/>
  <bookViews>
    <workbookView xWindow="1140" yWindow="0" windowWidth="22500" windowHeight="14925" xr2:uid="{00000000-000D-0000-FFFF-FFFF00000000}"/>
  </bookViews>
  <sheets>
    <sheet name="Sheet1" sheetId="1" r:id="rId1"/>
    <sheet name="Sheet2" sheetId="2" r:id="rId2"/>
  </sheets>
  <definedNames>
    <definedName name="_Hlk58228743" localSheetId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N24" i="1"/>
  <c r="B9" i="1"/>
  <c r="Z24" i="1"/>
  <c r="X24" i="1"/>
  <c r="V24" i="1"/>
  <c r="T24" i="1"/>
  <c r="R24" i="1"/>
  <c r="L24" i="1"/>
  <c r="J24" i="1"/>
  <c r="D24" i="1"/>
  <c r="B24" i="1"/>
  <c r="F24" i="1" l="1"/>
  <c r="L10" i="2"/>
  <c r="K10" i="2"/>
  <c r="J10" i="2"/>
  <c r="I10" i="2"/>
  <c r="G10" i="2"/>
  <c r="F10" i="2"/>
  <c r="E10" i="2"/>
  <c r="D10" i="2"/>
  <c r="C10" i="2"/>
  <c r="H10" i="2"/>
  <c r="A10" i="2" s="1"/>
  <c r="B10" i="2" l="1"/>
  <c r="N9" i="1"/>
  <c r="N11" i="1" l="1"/>
  <c r="V15" i="1"/>
  <c r="N12" i="1" l="1"/>
  <c r="N13" i="1"/>
  <c r="P9" i="1"/>
  <c r="T9" i="1"/>
  <c r="T11" i="1" s="1"/>
  <c r="R9" i="1"/>
  <c r="H24" i="1" s="1"/>
  <c r="B11" i="1"/>
  <c r="N15" i="1" l="1"/>
  <c r="N16" i="1" s="1"/>
  <c r="P11" i="1"/>
  <c r="P13" i="1" s="1"/>
  <c r="T13" i="1"/>
  <c r="T12" i="1"/>
  <c r="B13" i="1"/>
  <c r="B12" i="1"/>
  <c r="F9" i="1"/>
  <c r="D9" i="1"/>
  <c r="B15" i="1" l="1"/>
  <c r="P12" i="1"/>
  <c r="P15" i="1" s="1"/>
  <c r="P16" i="1" s="1"/>
  <c r="H9" i="1"/>
  <c r="J9" i="1" s="1"/>
  <c r="L9" i="1"/>
  <c r="T15" i="1"/>
  <c r="T16" i="1" s="1"/>
  <c r="F11" i="1"/>
  <c r="F12" i="1" s="1"/>
  <c r="R11" i="1"/>
  <c r="D11" i="1"/>
  <c r="F13" i="1" l="1"/>
  <c r="D12" i="1"/>
  <c r="D13" i="1"/>
  <c r="J11" i="1"/>
  <c r="R12" i="1"/>
  <c r="R13" i="1"/>
  <c r="H11" i="1"/>
  <c r="L11" i="1"/>
  <c r="L12" i="1" s="1"/>
  <c r="D15" i="1" l="1"/>
  <c r="R15" i="1"/>
  <c r="J13" i="1"/>
  <c r="J12" i="1"/>
  <c r="L13" i="1"/>
  <c r="H12" i="1"/>
  <c r="H13" i="1"/>
  <c r="F15" i="1"/>
  <c r="F16" i="1" s="1"/>
  <c r="R16" i="1" l="1"/>
  <c r="L15" i="1"/>
  <c r="L16" i="1" s="1"/>
  <c r="H15" i="1"/>
  <c r="H16" i="1" s="1"/>
  <c r="J15" i="1"/>
  <c r="J16" i="1" s="1"/>
  <c r="B16" i="1"/>
  <c r="D16" i="1"/>
</calcChain>
</file>

<file path=xl/sharedStrings.xml><?xml version="1.0" encoding="utf-8"?>
<sst xmlns="http://schemas.openxmlformats.org/spreadsheetml/2006/main" count="79" uniqueCount="62">
  <si>
    <t>Parties Select</t>
  </si>
  <si>
    <t>Motions to Compel</t>
  </si>
  <si>
    <t>Fact Discovery</t>
  </si>
  <si>
    <t>Plaintiff Expert Disclosure</t>
  </si>
  <si>
    <t>Defendant's Expert Disclosure</t>
  </si>
  <si>
    <t>Rebuttal Expert Disclosure</t>
  </si>
  <si>
    <t>Expert Discovery Deadline</t>
  </si>
  <si>
    <t>Upload Trial Order</t>
  </si>
  <si>
    <t>Projected Trial Month and Year</t>
  </si>
  <si>
    <t>Fact Discovery Deadline + 14 days</t>
  </si>
  <si>
    <t>Fact Discovery Deadline + 30 days</t>
  </si>
  <si>
    <t>Plaintiff's Expert Disclosure Deadline + 30 days</t>
  </si>
  <si>
    <t>Defendant's Expert Disclosure + 14 days</t>
  </si>
  <si>
    <t>CME Deadline</t>
  </si>
  <si>
    <t>Plaintiff's Expert Disclosure + 90 days</t>
  </si>
  <si>
    <t>Fact Discovery Deadline + 5 months</t>
  </si>
  <si>
    <t xml:space="preserve">Deadline to Conduct Mediation or Court-Ordered Arbitration </t>
  </si>
  <si>
    <t>Fact Discovery Deadline + 6 months</t>
  </si>
  <si>
    <t>Fact Discovery Deadline + 4 months</t>
  </si>
  <si>
    <t>Upload Arbitration Order</t>
  </si>
  <si>
    <t>Fact Discovery Deadline + 3 months</t>
  </si>
  <si>
    <t>Pretrial Conference</t>
  </si>
  <si>
    <t>Date Jury Trial Week Begins</t>
  </si>
  <si>
    <t>Deadline to Have Motions in Limine Heard</t>
  </si>
  <si>
    <t>Deadline to Arrange for Use of Court Reporter at Trial</t>
  </si>
  <si>
    <t>Deadline to Contact Court Business Center</t>
  </si>
  <si>
    <t>Deadline for Filing Pretrial Statement, Etc.</t>
  </si>
  <si>
    <t>Deadline of Meeting Prior to Pretrial Conference</t>
  </si>
  <si>
    <t>Deadline to File Exhibit List</t>
  </si>
  <si>
    <t>Deadline to Have Dispositive / Daubert Motions Heard</t>
  </si>
  <si>
    <t xml:space="preserve">Deadline to File Dispositive / Daubert Motions </t>
  </si>
  <si>
    <t>Deadline for Defendant to File Witness List</t>
  </si>
  <si>
    <t>Deadline for Plaintiff to File Witness List</t>
  </si>
  <si>
    <t>Close of Expert Discovery (from scheduling order)</t>
  </si>
  <si>
    <t>Pretrial Conference (use date your judge will hold PTCs for the assigned trial week)</t>
  </si>
  <si>
    <t>Date Trial Week Begins (use the first day of the trial week(s))</t>
  </si>
  <si>
    <t>CATEGORY</t>
  </si>
  <si>
    <t>INSERT DATE:</t>
  </si>
  <si>
    <t>Fact Discovery Close</t>
  </si>
  <si>
    <t>SOURCE</t>
  </si>
  <si>
    <t>The parties</t>
  </si>
  <si>
    <t>Judge's Schedule</t>
  </si>
  <si>
    <t>DCM SCHEDULING ORDER CALCULATIONS</t>
  </si>
  <si>
    <t>DCM TRIAL ORDER CALCULATIONS</t>
  </si>
  <si>
    <t>INSERT DATE BELOW:</t>
  </si>
  <si>
    <t>Pretrial - 120</t>
  </si>
  <si>
    <t>Pretrial- 90</t>
  </si>
  <si>
    <t xml:space="preserve">Pretrial - 45 </t>
  </si>
  <si>
    <t>Pretrial - 21</t>
  </si>
  <si>
    <t>Set by Judge</t>
  </si>
  <si>
    <t>Trial-7</t>
  </si>
  <si>
    <t>Friday before Trial</t>
  </si>
  <si>
    <t>Deadline to File Daubert Motions</t>
  </si>
  <si>
    <t xml:space="preserve">Deadline to File Dispositive Motions </t>
  </si>
  <si>
    <t>Fact Disc DL +120</t>
  </si>
  <si>
    <t>Expert Disc DL+30</t>
  </si>
  <si>
    <t>Pretrial - 14</t>
  </si>
  <si>
    <t>Pretrial-10</t>
  </si>
  <si>
    <t>* Get Projected Trial Month and Year below and enter corresponding date from the Judge's website - Schedule tab</t>
  </si>
  <si>
    <t>* Get date from the Judge's website - Schedule tab</t>
  </si>
  <si>
    <t>* Enter Fact Discovery Close Date Here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</si>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</sst>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3" borderId="2" xfId="0" applyFont="1" applyFill="1" applyBorder="1" applyAlignment="1">
      <alignment vertical="top"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/>
    <xf numFmtId="0" fontId="2" fillId="4" borderId="0" xfId="0" applyFont="1" applyFill="1" applyAlignment="1">
      <alignment wrapText="1"/>
    </xf>
    <xf numFmtId="0" fontId="2" fillId="4" borderId="0" xfId="0" applyFont="1" applyFill="1"/>
    <xf numFmtId="14" fontId="3" fillId="5" borderId="2" xfId="0" applyNumberFormat="1" applyFont="1" applyFill="1" applyBorder="1"/>
    <xf numFmtId="0" fontId="2" fillId="5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wrapText="1"/>
    </xf>
    <xf numFmtId="0" fontId="1" fillId="6" borderId="2" xfId="0" applyFont="1" applyFill="1" applyBorder="1" applyAlignment="1">
      <alignment horizontal="center" vertical="top" wrapText="1"/>
    </xf>
    <xf numFmtId="14" fontId="0" fillId="0" borderId="2" xfId="0" applyNumberFormat="1" applyBorder="1" applyAlignment="1">
      <alignment horizontal="center" wrapText="1"/>
    </xf>
    <xf numFmtId="14" fontId="0" fillId="7" borderId="2" xfId="0" applyNumberFormat="1" applyFill="1" applyBorder="1" applyAlignment="1">
      <alignment horizontal="center" wrapText="1"/>
    </xf>
    <xf numFmtId="0" fontId="3" fillId="7" borderId="0" xfId="0" applyFont="1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14" fontId="3" fillId="7" borderId="0" xfId="0" applyNumberFormat="1" applyFont="1" applyFill="1" applyBorder="1" applyAlignment="1">
      <alignment horizontal="left"/>
    </xf>
    <xf numFmtId="0" fontId="1" fillId="3" borderId="0" xfId="0" applyFont="1" applyFill="1" applyAlignment="1"/>
    <xf numFmtId="0" fontId="1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7" fontId="0" fillId="0" borderId="2" xfId="0" applyNumberFormat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4" fontId="0" fillId="9" borderId="2" xfId="0" applyNumberForma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1" fillId="8" borderId="3" xfId="0" applyFont="1" applyFill="1" applyBorder="1" applyAlignment="1"/>
    <xf numFmtId="0" fontId="1" fillId="8" borderId="4" xfId="0" applyFont="1" applyFill="1" applyBorder="1" applyAlignment="1"/>
    <xf numFmtId="0" fontId="2" fillId="5" borderId="3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14" fontId="2" fillId="5" borderId="3" xfId="0" applyNumberFormat="1" applyFont="1" applyFill="1" applyBorder="1" applyAlignment="1">
      <alignment horizontal="left"/>
    </xf>
    <xf numFmtId="14" fontId="2" fillId="5" borderId="4" xfId="0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14" fontId="3" fillId="5" borderId="3" xfId="0" applyNumberFormat="1" applyFont="1" applyFill="1" applyBorder="1" applyAlignment="1">
      <alignment horizontal="left"/>
    </xf>
    <xf numFmtId="14" fontId="3" fillId="5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7"/>
  <sheetViews>
    <sheetView tabSelected="1" topLeftCell="B1" workbookViewId="0">
      <selection activeCell="B8" sqref="B8"/>
    </sheetView>
  </sheetViews>
  <sheetFormatPr defaultRowHeight="15" x14ac:dyDescent="0.25"/>
  <cols>
    <col min="1" max="1" width="9.28515625" hidden="1" customWidth="1"/>
    <col min="2" max="2" width="12" customWidth="1"/>
    <col min="3" max="3" width="6.7109375" customWidth="1"/>
    <col min="4" max="4" width="16.5703125" customWidth="1"/>
    <col min="5" max="5" width="6.5703125" customWidth="1"/>
    <col min="6" max="6" width="15.28515625" customWidth="1"/>
    <col min="7" max="7" width="6.7109375" customWidth="1"/>
    <col min="8" max="8" width="14.7109375" customWidth="1"/>
    <col min="9" max="9" width="6" customWidth="1"/>
    <col min="10" max="10" width="14.28515625" customWidth="1"/>
    <col min="11" max="11" width="6.28515625" customWidth="1"/>
    <col min="12" max="12" width="12.5703125" customWidth="1"/>
    <col min="13" max="13" width="6.5703125" customWidth="1"/>
    <col min="14" max="14" width="12.28515625" customWidth="1"/>
    <col min="15" max="15" width="5.28515625" customWidth="1"/>
    <col min="16" max="16" width="15.42578125" customWidth="1"/>
    <col min="17" max="17" width="4.7109375" customWidth="1"/>
    <col min="18" max="18" width="14" customWidth="1"/>
    <col min="19" max="19" width="6" customWidth="1"/>
    <col min="20" max="20" width="16" customWidth="1"/>
    <col min="21" max="21" width="4.7109375" customWidth="1"/>
    <col min="22" max="22" width="12" style="1" customWidth="1"/>
    <col min="23" max="23" width="5.42578125" customWidth="1"/>
    <col min="24" max="24" width="12.28515625" customWidth="1"/>
    <col min="26" max="26" width="11.42578125" customWidth="1"/>
  </cols>
  <sheetData>
    <row r="1" spans="1:23" x14ac:dyDescent="0.25">
      <c r="B1" s="35" t="s">
        <v>36</v>
      </c>
      <c r="C1" s="36"/>
      <c r="D1" s="13" t="s">
        <v>39</v>
      </c>
      <c r="E1" s="37" t="s">
        <v>44</v>
      </c>
      <c r="F1" s="38"/>
    </row>
    <row r="2" spans="1:23" x14ac:dyDescent="0.25">
      <c r="B2" s="39" t="s">
        <v>38</v>
      </c>
      <c r="C2" s="40"/>
      <c r="D2" s="12" t="s">
        <v>40</v>
      </c>
      <c r="E2" s="41">
        <v>44927</v>
      </c>
      <c r="F2" s="42"/>
      <c r="G2" s="33" t="s">
        <v>60</v>
      </c>
      <c r="H2" s="33"/>
      <c r="I2" s="33"/>
      <c r="J2" s="33"/>
    </row>
    <row r="3" spans="1:23" x14ac:dyDescent="0.25">
      <c r="B3" s="43" t="s">
        <v>34</v>
      </c>
      <c r="C3" s="44"/>
      <c r="D3" s="12" t="s">
        <v>41</v>
      </c>
      <c r="E3" s="45">
        <v>44949</v>
      </c>
      <c r="F3" s="46"/>
      <c r="G3" s="33" t="s">
        <v>58</v>
      </c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3" x14ac:dyDescent="0.25">
      <c r="B4" s="43" t="s">
        <v>35</v>
      </c>
      <c r="C4" s="44"/>
      <c r="D4" s="12" t="s">
        <v>41</v>
      </c>
      <c r="E4" s="45">
        <v>44963</v>
      </c>
      <c r="F4" s="46"/>
      <c r="G4" s="33" t="s">
        <v>59</v>
      </c>
      <c r="H4" s="33"/>
      <c r="I4" s="33"/>
      <c r="J4" s="33"/>
      <c r="K4" s="33"/>
    </row>
    <row r="5" spans="1:23" x14ac:dyDescent="0.25">
      <c r="B5" s="19"/>
      <c r="C5" s="20"/>
      <c r="D5" s="21"/>
      <c r="E5" s="22"/>
      <c r="F5" s="22"/>
    </row>
    <row r="6" spans="1:23" x14ac:dyDescent="0.25">
      <c r="A6" s="23"/>
      <c r="B6" s="34" t="s">
        <v>42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8" spans="1:23" ht="75" x14ac:dyDescent="0.25">
      <c r="A8" s="14"/>
      <c r="B8" s="16" t="s">
        <v>2</v>
      </c>
      <c r="C8" s="16"/>
      <c r="D8" s="16" t="s">
        <v>1</v>
      </c>
      <c r="E8" s="16"/>
      <c r="F8" s="16" t="s">
        <v>3</v>
      </c>
      <c r="G8" s="16"/>
      <c r="H8" s="16" t="s">
        <v>4</v>
      </c>
      <c r="I8" s="16"/>
      <c r="J8" s="16" t="s">
        <v>5</v>
      </c>
      <c r="K8" s="16"/>
      <c r="L8" s="16" t="s">
        <v>13</v>
      </c>
      <c r="M8" s="16"/>
      <c r="N8" s="16" t="s">
        <v>19</v>
      </c>
      <c r="O8" s="16"/>
      <c r="P8" s="16" t="s">
        <v>7</v>
      </c>
      <c r="Q8" s="16"/>
      <c r="R8" s="16" t="s">
        <v>6</v>
      </c>
      <c r="S8" s="24"/>
      <c r="T8" s="16" t="s">
        <v>16</v>
      </c>
      <c r="U8" s="24"/>
      <c r="V8" s="16" t="s">
        <v>8</v>
      </c>
      <c r="W8" s="15"/>
    </row>
    <row r="9" spans="1:23" hidden="1" x14ac:dyDescent="0.25">
      <c r="A9" s="1"/>
      <c r="B9" s="18">
        <f>E2</f>
        <v>44927</v>
      </c>
      <c r="C9" s="17"/>
      <c r="D9" s="17">
        <f>B9+14</f>
        <v>44941</v>
      </c>
      <c r="E9" s="17"/>
      <c r="F9" s="17">
        <f>B9+30</f>
        <v>44957</v>
      </c>
      <c r="G9" s="17"/>
      <c r="H9" s="17">
        <f>F9+30</f>
        <v>44987</v>
      </c>
      <c r="I9" s="25"/>
      <c r="J9" s="17">
        <f>SUM(H9+14)</f>
        <v>45001</v>
      </c>
      <c r="K9" s="25"/>
      <c r="L9" s="17">
        <f>SUM(F9+90)</f>
        <v>45047</v>
      </c>
      <c r="M9" s="17"/>
      <c r="N9" s="17">
        <f>SUM(B9)+90</f>
        <v>45017</v>
      </c>
      <c r="O9" s="17"/>
      <c r="P9" s="17">
        <f>SUM(B9+120)</f>
        <v>45047</v>
      </c>
      <c r="Q9" s="17"/>
      <c r="R9" s="17">
        <f>SUM(B9+150)</f>
        <v>45077</v>
      </c>
      <c r="S9" s="17"/>
      <c r="T9" s="17">
        <f>SUM(B9+180)</f>
        <v>45107</v>
      </c>
      <c r="U9" s="17"/>
      <c r="V9" s="26"/>
      <c r="W9" s="5"/>
    </row>
    <row r="10" spans="1:23" hidden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5"/>
      <c r="W10" s="5"/>
    </row>
    <row r="11" spans="1:23" hidden="1" x14ac:dyDescent="0.25">
      <c r="A11" s="1"/>
      <c r="B11" s="25" t="str">
        <f t="shared" ref="B11" si="0">TEXT(B9,"dddd")</f>
        <v>Sunday</v>
      </c>
      <c r="C11" s="25"/>
      <c r="D11" s="25" t="str">
        <f t="shared" ref="D11" si="1">TEXT(D9,"dddd")</f>
        <v>Sunday</v>
      </c>
      <c r="E11" s="25"/>
      <c r="F11" s="25" t="str">
        <f t="shared" ref="F11" si="2">TEXT(F9,"dddd")</f>
        <v>Tuesday</v>
      </c>
      <c r="G11" s="25"/>
      <c r="H11" s="25" t="str">
        <f t="shared" ref="H11" si="3">TEXT(H9,"dddd")</f>
        <v>Thursday</v>
      </c>
      <c r="I11" s="25"/>
      <c r="J11" s="25" t="str">
        <f t="shared" ref="J11" si="4">TEXT(J9,"dddd")</f>
        <v>Thursday</v>
      </c>
      <c r="K11" s="25"/>
      <c r="L11" s="25" t="str">
        <f t="shared" ref="L11" si="5">TEXT(L9,"dddd")</f>
        <v>Monday</v>
      </c>
      <c r="M11" s="25"/>
      <c r="N11" s="25" t="str">
        <f>TEXT(N9, "dddd")</f>
        <v>Saturday</v>
      </c>
      <c r="O11" s="25"/>
      <c r="P11" s="25" t="str">
        <f t="shared" ref="P11" si="6">TEXT(P9,"dddd")</f>
        <v>Monday</v>
      </c>
      <c r="Q11" s="25"/>
      <c r="R11" s="25" t="str">
        <f t="shared" ref="R11:T11" si="7">TEXT(R9,"dddd")</f>
        <v>Wednesday</v>
      </c>
      <c r="S11" s="25"/>
      <c r="T11" s="25" t="str">
        <f t="shared" si="7"/>
        <v>Friday</v>
      </c>
      <c r="U11" s="25"/>
      <c r="V11" s="28"/>
      <c r="W11" s="5"/>
    </row>
    <row r="12" spans="1:23" hidden="1" x14ac:dyDescent="0.25">
      <c r="A12" s="1"/>
      <c r="B12" s="25">
        <f t="shared" ref="B12" si="8">IF(B11="Saturday",2,0)</f>
        <v>0</v>
      </c>
      <c r="C12" s="25"/>
      <c r="D12" s="25">
        <f t="shared" ref="D12" si="9">IF(D11="Saturday",2,0)</f>
        <v>0</v>
      </c>
      <c r="E12" s="25"/>
      <c r="F12" s="25">
        <f>IF(F11="Saturday",2,0)</f>
        <v>0</v>
      </c>
      <c r="G12" s="25"/>
      <c r="H12" s="25">
        <f t="shared" ref="H12" si="10">IF(H11="Saturday",2,0)</f>
        <v>0</v>
      </c>
      <c r="I12" s="25"/>
      <c r="J12" s="25">
        <f t="shared" ref="J12" si="11">IF(J11="Saturday",2,0)</f>
        <v>0</v>
      </c>
      <c r="K12" s="25"/>
      <c r="L12" s="25">
        <f t="shared" ref="L12" si="12">IF(L11="Saturday",2,0)</f>
        <v>0</v>
      </c>
      <c r="M12" s="25"/>
      <c r="N12" s="25">
        <f>IF(N11="SATURDAY",2,0)</f>
        <v>2</v>
      </c>
      <c r="O12" s="25"/>
      <c r="P12" s="25">
        <f t="shared" ref="P12" si="13">IF(P11="Saturday",2,0)</f>
        <v>0</v>
      </c>
      <c r="Q12" s="25"/>
      <c r="R12" s="25">
        <f t="shared" ref="R12:T12" si="14">IF(R11="Saturday",2,0)</f>
        <v>0</v>
      </c>
      <c r="S12" s="25"/>
      <c r="T12" s="25">
        <f t="shared" si="14"/>
        <v>0</v>
      </c>
      <c r="U12" s="25"/>
      <c r="V12" s="28"/>
      <c r="W12" s="5"/>
    </row>
    <row r="13" spans="1:23" hidden="1" x14ac:dyDescent="0.25">
      <c r="A13" s="1"/>
      <c r="B13" s="25">
        <f t="shared" ref="B13" si="15">IF(B11="Sunday",1,0)</f>
        <v>1</v>
      </c>
      <c r="C13" s="25"/>
      <c r="D13" s="25">
        <f t="shared" ref="D13" si="16">IF(D11="Sunday",1,0)</f>
        <v>1</v>
      </c>
      <c r="E13" s="25"/>
      <c r="F13" s="25">
        <f t="shared" ref="F13" si="17">IF(F11="Sunday",1,0)</f>
        <v>0</v>
      </c>
      <c r="G13" s="25"/>
      <c r="H13" s="25">
        <f t="shared" ref="H13" si="18">IF(H11="Sunday",1,0)</f>
        <v>0</v>
      </c>
      <c r="I13" s="25"/>
      <c r="J13" s="25">
        <f t="shared" ref="J13" si="19">IF(J11="Sunday",1,0)</f>
        <v>0</v>
      </c>
      <c r="K13" s="25"/>
      <c r="L13" s="25">
        <f t="shared" ref="L13" si="20">IF(L11="Sunday",1,0)</f>
        <v>0</v>
      </c>
      <c r="M13" s="25"/>
      <c r="N13" s="25">
        <f>IF(N11="Sunday",1,0)</f>
        <v>0</v>
      </c>
      <c r="O13" s="25"/>
      <c r="P13" s="25">
        <f t="shared" ref="P13" si="21">IF(P11="Sunday",1,0)</f>
        <v>0</v>
      </c>
      <c r="Q13" s="25"/>
      <c r="R13" s="25">
        <f t="shared" ref="R13:T13" si="22">IF(R11="Sunday",1,0)</f>
        <v>0</v>
      </c>
      <c r="S13" s="25"/>
      <c r="T13" s="25">
        <f t="shared" si="22"/>
        <v>0</v>
      </c>
      <c r="U13" s="25"/>
      <c r="V13" s="25"/>
      <c r="W13" s="5"/>
    </row>
    <row r="14" spans="1:23" hidden="1" x14ac:dyDescent="0.25">
      <c r="A14" s="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5"/>
    </row>
    <row r="15" spans="1:23" x14ac:dyDescent="0.25">
      <c r="A15" s="2"/>
      <c r="B15" s="29">
        <f>B9+B12+B13</f>
        <v>44928</v>
      </c>
      <c r="C15" s="30"/>
      <c r="D15" s="29">
        <f>D9+D12+D13</f>
        <v>44942</v>
      </c>
      <c r="E15" s="30"/>
      <c r="F15" s="29">
        <f t="shared" ref="F15" si="23">F9+F12+F13</f>
        <v>44957</v>
      </c>
      <c r="G15" s="30"/>
      <c r="H15" s="29">
        <f t="shared" ref="H15" si="24">H9+H12+H13</f>
        <v>44987</v>
      </c>
      <c r="I15" s="30"/>
      <c r="J15" s="29">
        <f t="shared" ref="J15" si="25">J9+J12+J13</f>
        <v>45001</v>
      </c>
      <c r="K15" s="30"/>
      <c r="L15" s="29">
        <f t="shared" ref="L15" si="26">L9+L12+L13</f>
        <v>45047</v>
      </c>
      <c r="M15" s="29"/>
      <c r="N15" s="29">
        <f>N9+N12+N13</f>
        <v>45019</v>
      </c>
      <c r="O15" s="29"/>
      <c r="P15" s="29">
        <f t="shared" ref="P15" si="27">P9+P12+P13</f>
        <v>45047</v>
      </c>
      <c r="Q15" s="29"/>
      <c r="R15" s="29">
        <f t="shared" ref="R15:T15" si="28">R9+R12+R13</f>
        <v>45077</v>
      </c>
      <c r="S15" s="29"/>
      <c r="T15" s="29">
        <f t="shared" si="28"/>
        <v>45107</v>
      </c>
      <c r="U15" s="29"/>
      <c r="V15" s="31">
        <f>SUM(B9+270)</f>
        <v>45197</v>
      </c>
      <c r="W15" s="5"/>
    </row>
    <row r="16" spans="1:23" x14ac:dyDescent="0.25">
      <c r="A16" s="3"/>
      <c r="B16" s="25" t="str">
        <f t="shared" ref="B16" si="29">TEXT(B15,"dddd")</f>
        <v>Monday</v>
      </c>
      <c r="C16" s="27"/>
      <c r="D16" s="25" t="str">
        <f t="shared" ref="D16" si="30">TEXT(D15,"dddd")</f>
        <v>Monday</v>
      </c>
      <c r="E16" s="27"/>
      <c r="F16" s="25" t="str">
        <f t="shared" ref="F16" si="31">TEXT(F15,"dddd")</f>
        <v>Tuesday</v>
      </c>
      <c r="G16" s="27"/>
      <c r="H16" s="25" t="str">
        <f t="shared" ref="H16" si="32">TEXT(H15,"dddd")</f>
        <v>Thursday</v>
      </c>
      <c r="I16" s="27"/>
      <c r="J16" s="25" t="str">
        <f t="shared" ref="J16" si="33">TEXT(J15,"dddd")</f>
        <v>Thursday</v>
      </c>
      <c r="K16" s="27"/>
      <c r="L16" s="25" t="str">
        <f t="shared" ref="L16" si="34">TEXT(L15,"dddd")</f>
        <v>Monday</v>
      </c>
      <c r="M16" s="25"/>
      <c r="N16" s="25" t="str">
        <f>TEXT(N15,"DDDD")</f>
        <v>Monday</v>
      </c>
      <c r="O16" s="25"/>
      <c r="P16" s="25" t="str">
        <f t="shared" ref="P16" si="35">TEXT(P15,"dddd")</f>
        <v>Monday</v>
      </c>
      <c r="Q16" s="25"/>
      <c r="R16" s="25" t="str">
        <f t="shared" ref="R16:T16" si="36">TEXT(R15,"dddd")</f>
        <v>Wednesday</v>
      </c>
      <c r="S16" s="25"/>
      <c r="T16" s="25" t="str">
        <f t="shared" si="36"/>
        <v>Friday</v>
      </c>
      <c r="U16" s="25"/>
      <c r="V16" s="32"/>
      <c r="W16" s="5"/>
    </row>
    <row r="17" spans="1:27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4"/>
      <c r="W17" s="5"/>
    </row>
    <row r="18" spans="1:27" ht="75" customHeight="1" x14ac:dyDescent="0.25">
      <c r="B18" s="5" t="s">
        <v>0</v>
      </c>
      <c r="C18" s="5"/>
      <c r="D18" s="5" t="s">
        <v>9</v>
      </c>
      <c r="E18" s="5"/>
      <c r="F18" s="5" t="s">
        <v>10</v>
      </c>
      <c r="G18" s="5"/>
      <c r="H18" s="5" t="s">
        <v>11</v>
      </c>
      <c r="I18" s="5"/>
      <c r="J18" s="5" t="s">
        <v>12</v>
      </c>
      <c r="K18" s="5"/>
      <c r="L18" s="5" t="s">
        <v>14</v>
      </c>
      <c r="M18" s="5"/>
      <c r="N18" s="5" t="s">
        <v>20</v>
      </c>
      <c r="O18" s="5"/>
      <c r="P18" s="5" t="s">
        <v>18</v>
      </c>
      <c r="Q18" s="5"/>
      <c r="R18" s="5" t="s">
        <v>15</v>
      </c>
      <c r="S18" s="5"/>
      <c r="T18" s="5" t="s">
        <v>17</v>
      </c>
      <c r="U18" s="5"/>
      <c r="V18" s="4"/>
      <c r="W18" s="5"/>
    </row>
    <row r="19" spans="1:27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4"/>
      <c r="W19" s="5"/>
    </row>
    <row r="21" spans="1:27" x14ac:dyDescent="0.25">
      <c r="A21" s="23"/>
      <c r="B21" s="34" t="s">
        <v>43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3" spans="1:27" ht="75" x14ac:dyDescent="0.25">
      <c r="B23" s="16" t="s">
        <v>32</v>
      </c>
      <c r="C23" s="16"/>
      <c r="D23" s="16" t="s">
        <v>31</v>
      </c>
      <c r="E23" s="16"/>
      <c r="F23" s="16" t="s">
        <v>53</v>
      </c>
      <c r="G23" s="16"/>
      <c r="H23" s="16" t="s">
        <v>52</v>
      </c>
      <c r="I23" s="16"/>
      <c r="J23" s="16" t="s">
        <v>29</v>
      </c>
      <c r="K23" s="16"/>
      <c r="L23" s="16" t="s">
        <v>28</v>
      </c>
      <c r="M23" s="16"/>
      <c r="N23" s="16" t="s">
        <v>27</v>
      </c>
      <c r="O23" s="16"/>
      <c r="P23" s="16" t="s">
        <v>26</v>
      </c>
      <c r="Q23" s="16"/>
      <c r="R23" s="16" t="s">
        <v>21</v>
      </c>
      <c r="S23" s="16"/>
      <c r="T23" s="16" t="s">
        <v>25</v>
      </c>
      <c r="U23" s="16"/>
      <c r="V23" s="16" t="s">
        <v>24</v>
      </c>
      <c r="W23" s="16"/>
      <c r="X23" s="16" t="s">
        <v>23</v>
      </c>
      <c r="Y23" s="16"/>
      <c r="Z23" s="16" t="s">
        <v>22</v>
      </c>
      <c r="AA23" s="5"/>
    </row>
    <row r="24" spans="1:27" x14ac:dyDescent="0.25">
      <c r="B24" s="8">
        <f>SUM(E3)-120</f>
        <v>44829</v>
      </c>
      <c r="C24" s="8"/>
      <c r="D24" s="8">
        <f>SUM(E3)-90</f>
        <v>44859</v>
      </c>
      <c r="E24" s="8"/>
      <c r="F24" s="8">
        <f>SUM(B9)+120</f>
        <v>45047</v>
      </c>
      <c r="G24" s="8"/>
      <c r="H24" s="8">
        <f>SUM(R9)+30</f>
        <v>45107</v>
      </c>
      <c r="I24" s="8"/>
      <c r="J24" s="7">
        <f>SUM(E3)-45</f>
        <v>44904</v>
      </c>
      <c r="K24" s="7"/>
      <c r="L24" s="7">
        <f>SUM(E3)-21</f>
        <v>44928</v>
      </c>
      <c r="M24" s="7"/>
      <c r="N24" s="7">
        <f>SUM(E3)-14</f>
        <v>44935</v>
      </c>
      <c r="O24" s="7"/>
      <c r="P24" s="7">
        <f>SUM(E3)-10</f>
        <v>44939</v>
      </c>
      <c r="Q24" s="7"/>
      <c r="R24" s="7">
        <f>SUM(E3)</f>
        <v>44949</v>
      </c>
      <c r="S24" s="7"/>
      <c r="T24" s="7">
        <f>SUM(E4)-7</f>
        <v>44956</v>
      </c>
      <c r="U24" s="7"/>
      <c r="V24" s="7">
        <f>SUM(E4)-7</f>
        <v>44956</v>
      </c>
      <c r="W24" s="7"/>
      <c r="X24" s="17">
        <f>SUM(E4)-WEEKDAY(E4+1)</f>
        <v>44960</v>
      </c>
      <c r="Y24" s="7"/>
      <c r="Z24" s="7">
        <f>SUM(E4)</f>
        <v>44963</v>
      </c>
      <c r="AA24" s="5"/>
    </row>
    <row r="25" spans="1:27" x14ac:dyDescent="0.25">
      <c r="I25" s="5"/>
      <c r="J25" s="5"/>
      <c r="K25" s="5"/>
      <c r="L25" s="5"/>
      <c r="M25" s="5"/>
      <c r="N25" s="5"/>
      <c r="O25" s="5"/>
      <c r="P25" s="5"/>
      <c r="V25"/>
      <c r="X25" s="1"/>
    </row>
    <row r="26" spans="1:27" x14ac:dyDescent="0.25">
      <c r="B26" t="s">
        <v>45</v>
      </c>
      <c r="D26" t="s">
        <v>46</v>
      </c>
      <c r="F26" t="s">
        <v>54</v>
      </c>
      <c r="H26" t="s">
        <v>55</v>
      </c>
      <c r="I26" s="5"/>
      <c r="J26" s="5" t="s">
        <v>47</v>
      </c>
      <c r="K26" s="5"/>
      <c r="L26" s="5" t="s">
        <v>48</v>
      </c>
      <c r="M26" s="5"/>
      <c r="N26" s="5" t="s">
        <v>56</v>
      </c>
      <c r="O26" s="5"/>
      <c r="P26" s="5" t="s">
        <v>57</v>
      </c>
      <c r="R26" t="s">
        <v>49</v>
      </c>
      <c r="T26" t="s">
        <v>50</v>
      </c>
      <c r="V26" t="s">
        <v>50</v>
      </c>
      <c r="X26" s="1" t="s">
        <v>51</v>
      </c>
      <c r="Z26" t="s">
        <v>49</v>
      </c>
    </row>
    <row r="27" spans="1:27" x14ac:dyDescent="0.25">
      <c r="N27" s="7" t="s">
        <v>61</v>
      </c>
    </row>
  </sheetData>
  <sheetProtection algorithmName="SHA-512" hashValue="cPYd1D08usepXSSJVnWcAXKvYbUzYTaYKipbRqJaQXufMfxGv/TW1SOc5QVYUB7OH0M6YO2YdXC5sLra7wjlGQ==" saltValue="14dXYdLn7Yjo0nBTWcJrVA==" spinCount="100000" sheet="1" objects="1" scenarios="1"/>
  <protectedRanges>
    <protectedRange sqref="E2:F4" name="Range1"/>
  </protectedRanges>
  <mergeCells count="10">
    <mergeCell ref="B21:Z21"/>
    <mergeCell ref="B1:C1"/>
    <mergeCell ref="E1:F1"/>
    <mergeCell ref="B2:C2"/>
    <mergeCell ref="E2:F2"/>
    <mergeCell ref="B6:V6"/>
    <mergeCell ref="B3:C3"/>
    <mergeCell ref="E3:F3"/>
    <mergeCell ref="B4:C4"/>
    <mergeCell ref="E4:F4"/>
  </mergeCells>
  <pageMargins left="0.7" right="0.7" top="0.75" bottom="0.75" header="0.3" footer="0.3"/>
  <pageSetup paperSize="5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0"/>
  <sheetViews>
    <sheetView workbookViewId="0">
      <selection activeCell="B22" sqref="B22:J28"/>
    </sheetView>
  </sheetViews>
  <sheetFormatPr defaultRowHeight="15" x14ac:dyDescent="0.25"/>
  <cols>
    <col min="1" max="1" width="16" customWidth="1"/>
    <col min="2" max="2" width="25.7109375" customWidth="1"/>
    <col min="3" max="4" width="18" customWidth="1"/>
    <col min="5" max="5" width="22" customWidth="1"/>
    <col min="6" max="6" width="20" customWidth="1"/>
    <col min="7" max="7" width="19.28515625" customWidth="1"/>
    <col min="8" max="8" width="18.5703125" customWidth="1"/>
    <col min="9" max="9" width="18.28515625" customWidth="1"/>
    <col min="10" max="10" width="16.5703125" customWidth="1"/>
    <col min="11" max="12" width="18" customWidth="1"/>
    <col min="13" max="13" width="22.28515625" customWidth="1"/>
    <col min="14" max="14" width="18.7109375" customWidth="1"/>
  </cols>
  <sheetData>
    <row r="2" spans="1:19" ht="15" customHeight="1" x14ac:dyDescent="0.25">
      <c r="A2" s="9" t="s">
        <v>36</v>
      </c>
      <c r="B2" s="9"/>
      <c r="C2" s="10" t="s">
        <v>37</v>
      </c>
    </row>
    <row r="3" spans="1:19" x14ac:dyDescent="0.25">
      <c r="A3" s="43" t="s">
        <v>33</v>
      </c>
      <c r="B3" s="44"/>
      <c r="C3" s="11">
        <v>44771</v>
      </c>
    </row>
    <row r="4" spans="1:19" x14ac:dyDescent="0.25">
      <c r="A4" s="43" t="s">
        <v>34</v>
      </c>
      <c r="B4" s="44"/>
      <c r="C4" s="11">
        <v>44847</v>
      </c>
    </row>
    <row r="5" spans="1:19" x14ac:dyDescent="0.25">
      <c r="A5" s="43" t="s">
        <v>35</v>
      </c>
      <c r="B5" s="44"/>
      <c r="C5" s="11">
        <v>44879</v>
      </c>
    </row>
    <row r="9" spans="1:19" ht="60" x14ac:dyDescent="0.25">
      <c r="A9" s="6" t="s">
        <v>32</v>
      </c>
      <c r="B9" s="6" t="s">
        <v>31</v>
      </c>
      <c r="C9" s="6" t="s">
        <v>30</v>
      </c>
      <c r="D9" s="6" t="s">
        <v>29</v>
      </c>
      <c r="E9" s="6" t="s">
        <v>28</v>
      </c>
      <c r="F9" s="6" t="s">
        <v>27</v>
      </c>
      <c r="G9" s="6" t="s">
        <v>26</v>
      </c>
      <c r="H9" s="6" t="s">
        <v>21</v>
      </c>
      <c r="I9" s="6" t="s">
        <v>25</v>
      </c>
      <c r="J9" s="6" t="s">
        <v>24</v>
      </c>
      <c r="K9" s="6" t="s">
        <v>23</v>
      </c>
      <c r="L9" s="6" t="s">
        <v>22</v>
      </c>
      <c r="M9" s="5"/>
      <c r="N9" s="5"/>
      <c r="O9" s="5"/>
      <c r="P9" s="5"/>
      <c r="Q9" s="5"/>
    </row>
    <row r="10" spans="1:19" x14ac:dyDescent="0.25">
      <c r="A10" s="8">
        <f>SUM(H10)-120</f>
        <v>44727</v>
      </c>
      <c r="B10" s="8">
        <f>SUM(H10)-90</f>
        <v>44757</v>
      </c>
      <c r="C10" s="8">
        <f>SUM(C3)+30</f>
        <v>44801</v>
      </c>
      <c r="D10" s="7">
        <f>SUM(C4-45)</f>
        <v>44802</v>
      </c>
      <c r="E10" s="7">
        <f>SUM(C4)-21</f>
        <v>44826</v>
      </c>
      <c r="F10" s="7">
        <f>SUM(C4)-10</f>
        <v>44837</v>
      </c>
      <c r="G10" s="7">
        <f>SUM(C4)-14</f>
        <v>44833</v>
      </c>
      <c r="H10" s="7">
        <f>SUM(C4)</f>
        <v>44847</v>
      </c>
      <c r="I10" s="7">
        <f>SUM(C5)-7</f>
        <v>44872</v>
      </c>
      <c r="J10" s="7">
        <f>SUM(C5)</f>
        <v>44879</v>
      </c>
      <c r="K10" s="7">
        <f>SUM(C5)-WEEKDAY(C5+1)</f>
        <v>44876</v>
      </c>
      <c r="L10" s="7">
        <f>SUM(C5)</f>
        <v>44879</v>
      </c>
      <c r="M10" s="5"/>
      <c r="N10" s="5"/>
      <c r="O10" s="5"/>
      <c r="P10" s="5"/>
      <c r="Q10" s="5"/>
    </row>
    <row r="11" spans="1:19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6:19" x14ac:dyDescent="0.25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6:19" x14ac:dyDescent="0.25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6:19" x14ac:dyDescent="0.25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6:19" x14ac:dyDescent="0.25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6:19" x14ac:dyDescent="0.25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6:19" x14ac:dyDescent="0.25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6:19" x14ac:dyDescent="0.25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6:19" x14ac:dyDescent="0.25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6:19" x14ac:dyDescent="0.25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6:19" x14ac:dyDescent="0.25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6:19" x14ac:dyDescent="0.25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6:19" x14ac:dyDescent="0.25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6:19" x14ac:dyDescent="0.25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6:19" x14ac:dyDescent="0.25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</sheetData>
  <mergeCells count="3">
    <mergeCell ref="A3:B3"/>
    <mergeCell ref="A4:B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Moe,Anne-Leigh</dc:creator>
  <cp:lastModifiedBy>Tonya Harbuck</cp:lastModifiedBy>
  <cp:lastPrinted>2022-03-23T18:52:38Z</cp:lastPrinted>
  <dcterms:created xsi:type="dcterms:W3CDTF">2021-06-15T14:57:18Z</dcterms:created>
  <dcterms:modified xsi:type="dcterms:W3CDTF">2022-09-20T10:48:42Z</dcterms:modified>
</cp:coreProperties>
</file>